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elenamalenkina/Downloads/"/>
    </mc:Choice>
  </mc:AlternateContent>
  <xr:revisionPtr revIDLastSave="0" documentId="8_{895AC1B7-3E74-1C4E-88A7-0D6CB612F17E}" xr6:coauthVersionLast="47" xr6:coauthVersionMax="47" xr10:uidLastSave="{00000000-0000-0000-0000-000000000000}"/>
  <bookViews>
    <workbookView xWindow="1160" yWindow="500" windowWidth="27640" windowHeight="15800" xr2:uid="{EDBA5273-C7E7-2940-A809-9D3F7ADE96AD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41" i="1" l="1"/>
  <c r="D40" i="1"/>
  <c r="C40" i="1"/>
  <c r="D39" i="1"/>
  <c r="C39" i="1"/>
  <c r="D38" i="1"/>
  <c r="C38" i="1"/>
  <c r="D37" i="1"/>
  <c r="C37" i="1"/>
  <c r="L36" i="1"/>
  <c r="K36" i="1"/>
  <c r="J36" i="1"/>
  <c r="I36" i="1"/>
  <c r="H36" i="1"/>
  <c r="G36" i="1"/>
  <c r="G32" i="1" s="1"/>
  <c r="F36" i="1"/>
  <c r="D36" i="1" s="1"/>
  <c r="E36" i="1"/>
  <c r="C36" i="1" s="1"/>
  <c r="D35" i="1"/>
  <c r="C35" i="1"/>
  <c r="D34" i="1"/>
  <c r="C34" i="1"/>
  <c r="D33" i="1"/>
  <c r="C33" i="1"/>
  <c r="L32" i="1"/>
  <c r="K32" i="1"/>
  <c r="J32" i="1"/>
  <c r="J41" i="1" s="1"/>
  <c r="I32" i="1"/>
  <c r="I41" i="1" s="1"/>
  <c r="H32" i="1"/>
  <c r="H41" i="1" s="1"/>
  <c r="F32" i="1"/>
  <c r="E32" i="1"/>
  <c r="D31" i="1"/>
  <c r="C31" i="1"/>
  <c r="L30" i="1"/>
  <c r="L28" i="1" s="1"/>
  <c r="L41" i="1" s="1"/>
  <c r="K30" i="1"/>
  <c r="K28" i="1" s="1"/>
  <c r="K41" i="1" s="1"/>
  <c r="K29" i="1"/>
  <c r="C29" i="1" s="1"/>
  <c r="D29" i="1"/>
  <c r="J28" i="1"/>
  <c r="I28" i="1"/>
  <c r="H28" i="1"/>
  <c r="G28" i="1"/>
  <c r="F28" i="1"/>
  <c r="E28" i="1"/>
  <c r="G27" i="1"/>
  <c r="G25" i="1" s="1"/>
  <c r="E27" i="1"/>
  <c r="C27" i="1" s="1"/>
  <c r="D27" i="1"/>
  <c r="D26" i="1"/>
  <c r="C26" i="1"/>
  <c r="L25" i="1"/>
  <c r="K25" i="1"/>
  <c r="J25" i="1"/>
  <c r="I25" i="1"/>
  <c r="H25" i="1"/>
  <c r="D25" i="1" s="1"/>
  <c r="F25" i="1"/>
  <c r="L23" i="1"/>
  <c r="K23" i="1"/>
  <c r="J23" i="1"/>
  <c r="E23" i="1"/>
  <c r="D22" i="1"/>
  <c r="C22" i="1"/>
  <c r="E21" i="1"/>
  <c r="G21" i="1" s="1"/>
  <c r="D21" i="1"/>
  <c r="D20" i="1"/>
  <c r="C20" i="1"/>
  <c r="D19" i="1"/>
  <c r="C19" i="1"/>
  <c r="L18" i="1"/>
  <c r="K18" i="1"/>
  <c r="J18" i="1"/>
  <c r="I18" i="1"/>
  <c r="I23" i="1" s="1"/>
  <c r="H18" i="1"/>
  <c r="H23" i="1" s="1"/>
  <c r="G18" i="1"/>
  <c r="F18" i="1"/>
  <c r="D18" i="1" s="1"/>
  <c r="D23" i="1" s="1"/>
  <c r="E18" i="1"/>
  <c r="C18" i="1" s="1"/>
  <c r="C21" i="1" l="1"/>
  <c r="C23" i="1" s="1"/>
  <c r="G23" i="1"/>
  <c r="D41" i="1"/>
  <c r="D42" i="1" s="1"/>
  <c r="G41" i="1"/>
  <c r="C32" i="1"/>
  <c r="D32" i="1"/>
  <c r="C30" i="1"/>
  <c r="C28" i="1" s="1"/>
  <c r="D30" i="1"/>
  <c r="D28" i="1" s="1"/>
  <c r="F23" i="1"/>
  <c r="F42" i="1" s="1"/>
  <c r="H42" i="1" s="1"/>
  <c r="J42" i="1" s="1"/>
  <c r="L42" i="1" s="1"/>
  <c r="E25" i="1"/>
  <c r="C25" i="1" s="1"/>
  <c r="C41" i="1" l="1"/>
  <c r="E41" i="1"/>
  <c r="E42" i="1" s="1"/>
  <c r="G42" i="1" s="1"/>
  <c r="I42" i="1" s="1"/>
  <c r="K42" i="1" s="1"/>
  <c r="C42" i="1"/>
</calcChain>
</file>

<file path=xl/sharedStrings.xml><?xml version="1.0" encoding="utf-8"?>
<sst xmlns="http://schemas.openxmlformats.org/spreadsheetml/2006/main" count="75" uniqueCount="61">
  <si>
    <t>Утверждено</t>
  </si>
  <si>
    <t>Общим собранием учредителей</t>
  </si>
  <si>
    <t xml:space="preserve">АНО "Общество содействия социальной инклюзии людей с аутизмом </t>
  </si>
  <si>
    <t>"Учимся вместе"</t>
  </si>
  <si>
    <t>Смета доходов и расходов</t>
  </si>
  <si>
    <t>на период 01.01.2019-31.12.2019</t>
  </si>
  <si>
    <t>Итого за 2019 год</t>
  </si>
  <si>
    <t>В том числе по кварталам</t>
  </si>
  <si>
    <t>1 квартал 2019</t>
  </si>
  <si>
    <t>2 квартал 2019</t>
  </si>
  <si>
    <t>3 квартал 2019</t>
  </si>
  <si>
    <t>4 квартал 2019</t>
  </si>
  <si>
    <t>№ п/п</t>
  </si>
  <si>
    <t>Наименование статей доходов и расходов</t>
  </si>
  <si>
    <t>План по смете</t>
  </si>
  <si>
    <t>Факт</t>
  </si>
  <si>
    <t>План</t>
  </si>
  <si>
    <t>1.</t>
  </si>
  <si>
    <t>Неиспользованный остаток средств на 01.01.2019</t>
  </si>
  <si>
    <t>Доходы некоммерческой организации</t>
  </si>
  <si>
    <t>2.</t>
  </si>
  <si>
    <t>Добровольные пожертвования физических лиц на осуществление уставной некоммерческой деятельности</t>
  </si>
  <si>
    <t>2.1.</t>
  </si>
  <si>
    <t>Добровольные взносы учредителей на уставную некоммерческую деятельность</t>
  </si>
  <si>
    <t>2.2.</t>
  </si>
  <si>
    <t>Добровольные пожертвования прочих физических лиц на осуществление уставной некоммерческой деятельности</t>
  </si>
  <si>
    <t>3.</t>
  </si>
  <si>
    <t>Добровольные пожертвования юридических лиц на осуществление основной деятельности</t>
  </si>
  <si>
    <t>4.</t>
  </si>
  <si>
    <t>Поступления от коммерческой деятельности</t>
  </si>
  <si>
    <t>ИТОГО ДОХОДЫ</t>
  </si>
  <si>
    <t>Расходы некоммерческой организации</t>
  </si>
  <si>
    <t>Проект "Организация комплексной системы инклюзивного образования детей с РАС на базе ГБОУ г.Москвы "Школа №1367" (2018-2019 уч.год)</t>
  </si>
  <si>
    <t>1.1.</t>
  </si>
  <si>
    <t>Расходы по консультрованию специалистов ресурсного класса по методу прикладного анализа поведения</t>
  </si>
  <si>
    <t>1.2.</t>
  </si>
  <si>
    <t>Расходы на обучение специалистов</t>
  </si>
  <si>
    <t>Проект "Организация комплексной системы инклюзивного образования детей с РАС на базе ГБОУ г.Москвы "Школа №1367" (2019-2020 уч.год)</t>
  </si>
  <si>
    <t>2.3.</t>
  </si>
  <si>
    <t>Расходы на материально-техническое оснащение</t>
  </si>
  <si>
    <t>Собственные расходы организации</t>
  </si>
  <si>
    <t>3.1.</t>
  </si>
  <si>
    <t>Расчетно-кассовое обслуживание</t>
  </si>
  <si>
    <t>3.2.</t>
  </si>
  <si>
    <t>Фонд оплаты труда (с НДФЛ)</t>
  </si>
  <si>
    <t>3.3.</t>
  </si>
  <si>
    <t>Договоры ГПХ (с НДФЛ)</t>
  </si>
  <si>
    <t>3.4.</t>
  </si>
  <si>
    <t>Страховые взносы по обязательному страхованию</t>
  </si>
  <si>
    <t>3.5.</t>
  </si>
  <si>
    <t>Почтовые расходы</t>
  </si>
  <si>
    <t>3.6.</t>
  </si>
  <si>
    <t>Расходы на информационно-техническое обеспечение</t>
  </si>
  <si>
    <t>3.7.</t>
  </si>
  <si>
    <t>Расходы на участие в ассоциациях</t>
  </si>
  <si>
    <t>3.8.</t>
  </si>
  <si>
    <t>Налоги прочие</t>
  </si>
  <si>
    <t>ИТОГО РАСХОДЫ</t>
  </si>
  <si>
    <t>ИТОГО САЛЬДО на конец периода</t>
  </si>
  <si>
    <t>(Протокол №6 от 28.01.2020)</t>
  </si>
  <si>
    <t>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</si>
</sst>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theme="1"/>
      <name val="Calibri"/>
      <family val="2"/>
      <charset val="204"/>
      <scheme val="minor"/>
    </font>
    <font>
      <sz val="12"/>
      <color rgb="FF000000"/>
      <name val="Calibri"/>
      <family val="2"/>
    </font>
    <font>
      <sz val="12"/>
      <color theme="1"/>
      <name val="Arial"/>
      <family val="2"/>
    </font>
    <font>
      <b/>
      <sz val="12"/>
      <color rgb="FF000000"/>
      <name val="Calibri"/>
      <family val="2"/>
    </font>
    <font>
      <sz val="12"/>
      <name val="Arial"/>
      <family val="2"/>
    </font>
    <font>
      <b/>
      <i/>
      <sz val="12"/>
      <color rgb="FF000000"/>
      <name val="Calibri"/>
      <family val="2"/>
    </font>
    <font>
      <sz val="11"/>
      <color rgb="FF1155CC"/>
      <name val="Inconsolata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42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88">
    <xf numFmtId="0" fontId="0" fillId="0" borderId="0" xfId="0"/>
    <xf numFmtId="49" fontId="1" fillId="0" borderId="0" xfId="0" applyNumberFormat="1" applyFont="1"/>
    <xf numFmtId="0" fontId="1" fillId="0" borderId="0" xfId="0" applyFont="1"/>
    <xf numFmtId="0" fontId="2" fillId="0" borderId="0" xfId="0" applyFont="1"/>
    <xf numFmtId="49" fontId="3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4" fontId="1" fillId="0" borderId="0" xfId="0" applyNumberFormat="1" applyFont="1"/>
    <xf numFmtId="49" fontId="3" fillId="0" borderId="1" xfId="0" applyNumberFormat="1" applyFont="1" applyBorder="1"/>
    <xf numFmtId="0" fontId="3" fillId="0" borderId="3" xfId="0" applyFont="1" applyBorder="1" applyAlignment="1">
      <alignment horizontal="center"/>
    </xf>
    <xf numFmtId="0" fontId="4" fillId="0" borderId="4" xfId="0" applyFont="1" applyBorder="1"/>
    <xf numFmtId="0" fontId="3" fillId="0" borderId="5" xfId="0" applyFont="1" applyBorder="1" applyAlignment="1">
      <alignment horizontal="center"/>
    </xf>
    <xf numFmtId="0" fontId="4" fillId="0" borderId="6" xfId="0" applyFont="1" applyBorder="1"/>
    <xf numFmtId="0" fontId="4" fillId="0" borderId="7" xfId="0" applyFont="1" applyBorder="1"/>
    <xf numFmtId="49" fontId="3" fillId="0" borderId="8" xfId="0" applyNumberFormat="1" applyFont="1" applyBorder="1"/>
    <xf numFmtId="0" fontId="4" fillId="0" borderId="10" xfId="0" applyFont="1" applyBorder="1"/>
    <xf numFmtId="0" fontId="4" fillId="0" borderId="11" xfId="0" applyFont="1" applyBorder="1"/>
    <xf numFmtId="0" fontId="3" fillId="0" borderId="12" xfId="0" applyFont="1" applyBorder="1" applyAlignment="1">
      <alignment horizontal="center"/>
    </xf>
    <xf numFmtId="0" fontId="4" fillId="0" borderId="13" xfId="0" applyFont="1" applyBorder="1"/>
    <xf numFmtId="49" fontId="3" fillId="0" borderId="14" xfId="0" applyNumberFormat="1" applyFont="1" applyBorder="1"/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49" fontId="1" fillId="0" borderId="18" xfId="0" applyNumberFormat="1" applyFont="1" applyBorder="1"/>
    <xf numFmtId="4" fontId="1" fillId="0" borderId="1" xfId="0" applyNumberFormat="1" applyFont="1" applyBorder="1"/>
    <xf numFmtId="4" fontId="3" fillId="0" borderId="2" xfId="0" applyNumberFormat="1" applyFont="1" applyBorder="1"/>
    <xf numFmtId="4" fontId="1" fillId="0" borderId="2" xfId="0" applyNumberFormat="1" applyFont="1" applyBorder="1"/>
    <xf numFmtId="4" fontId="1" fillId="0" borderId="20" xfId="0" applyNumberFormat="1" applyFont="1" applyBorder="1"/>
    <xf numFmtId="4" fontId="1" fillId="0" borderId="21" xfId="0" applyNumberFormat="1" applyFont="1" applyBorder="1"/>
    <xf numFmtId="49" fontId="3" fillId="0" borderId="18" xfId="0" applyNumberFormat="1" applyFont="1" applyBorder="1"/>
    <xf numFmtId="4" fontId="3" fillId="0" borderId="22" xfId="0" applyNumberFormat="1" applyFont="1" applyBorder="1"/>
    <xf numFmtId="4" fontId="3" fillId="0" borderId="23" xfId="0" applyNumberFormat="1" applyFont="1" applyBorder="1"/>
    <xf numFmtId="4" fontId="3" fillId="0" borderId="24" xfId="0" applyNumberFormat="1" applyFont="1" applyBorder="1"/>
    <xf numFmtId="4" fontId="3" fillId="0" borderId="25" xfId="0" applyNumberFormat="1" applyFont="1" applyBorder="1"/>
    <xf numFmtId="0" fontId="3" fillId="0" borderId="0" xfId="0" applyFont="1"/>
    <xf numFmtId="4" fontId="1" fillId="0" borderId="22" xfId="0" applyNumberFormat="1" applyFont="1" applyBorder="1"/>
    <xf numFmtId="4" fontId="1" fillId="0" borderId="23" xfId="0" applyNumberFormat="1" applyFont="1" applyBorder="1"/>
    <xf numFmtId="4" fontId="1" fillId="0" borderId="24" xfId="0" applyNumberFormat="1" applyFont="1" applyBorder="1"/>
    <xf numFmtId="4" fontId="1" fillId="0" borderId="25" xfId="0" applyNumberFormat="1" applyFont="1" applyBorder="1"/>
    <xf numFmtId="49" fontId="5" fillId="0" borderId="22" xfId="0" applyNumberFormat="1" applyFont="1" applyBorder="1"/>
    <xf numFmtId="4" fontId="5" fillId="0" borderId="22" xfId="0" applyNumberFormat="1" applyFont="1" applyBorder="1"/>
    <xf numFmtId="4" fontId="5" fillId="0" borderId="23" xfId="0" applyNumberFormat="1" applyFont="1" applyBorder="1"/>
    <xf numFmtId="4" fontId="5" fillId="0" borderId="24" xfId="0" applyNumberFormat="1" applyFont="1" applyBorder="1"/>
    <xf numFmtId="4" fontId="5" fillId="0" borderId="25" xfId="0" applyNumberFormat="1" applyFont="1" applyBorder="1"/>
    <xf numFmtId="0" fontId="5" fillId="0" borderId="0" xfId="0" applyFont="1"/>
    <xf numFmtId="49" fontId="5" fillId="0" borderId="8" xfId="0" applyNumberFormat="1" applyFont="1" applyBorder="1"/>
    <xf numFmtId="4" fontId="5" fillId="0" borderId="16" xfId="0" applyNumberFormat="1" applyFont="1" applyBorder="1"/>
    <xf numFmtId="4" fontId="5" fillId="0" borderId="27" xfId="0" applyNumberFormat="1" applyFont="1" applyBorder="1"/>
    <xf numFmtId="4" fontId="5" fillId="0" borderId="14" xfId="0" applyNumberFormat="1" applyFont="1" applyBorder="1"/>
    <xf numFmtId="4" fontId="5" fillId="0" borderId="28" xfId="0" applyNumberFormat="1" applyFont="1" applyBorder="1"/>
    <xf numFmtId="4" fontId="5" fillId="0" borderId="29" xfId="0" applyNumberFormat="1" applyFont="1" applyBorder="1"/>
    <xf numFmtId="49" fontId="3" fillId="0" borderId="30" xfId="0" applyNumberFormat="1" applyFont="1" applyBorder="1"/>
    <xf numFmtId="4" fontId="3" fillId="0" borderId="31" xfId="0" applyNumberFormat="1" applyFont="1" applyBorder="1"/>
    <xf numFmtId="4" fontId="3" fillId="0" borderId="32" xfId="0" applyNumberFormat="1" applyFont="1" applyBorder="1"/>
    <xf numFmtId="4" fontId="3" fillId="0" borderId="33" xfId="0" applyNumberFormat="1" applyFont="1" applyBorder="1"/>
    <xf numFmtId="4" fontId="3" fillId="0" borderId="34" xfId="0" applyNumberFormat="1" applyFont="1" applyBorder="1"/>
    <xf numFmtId="4" fontId="3" fillId="0" borderId="8" xfId="0" applyNumberFormat="1" applyFont="1" applyBorder="1"/>
    <xf numFmtId="4" fontId="3" fillId="0" borderId="9" xfId="0" applyNumberFormat="1" applyFont="1" applyBorder="1"/>
    <xf numFmtId="4" fontId="3" fillId="0" borderId="35" xfId="0" applyNumberFormat="1" applyFont="1" applyBorder="1"/>
    <xf numFmtId="4" fontId="3" fillId="0" borderId="1" xfId="0" applyNumberFormat="1" applyFont="1" applyBorder="1"/>
    <xf numFmtId="4" fontId="3" fillId="0" borderId="20" xfId="0" applyNumberFormat="1" applyFont="1" applyBorder="1"/>
    <xf numFmtId="49" fontId="5" fillId="0" borderId="18" xfId="0" applyNumberFormat="1" applyFont="1" applyBorder="1"/>
    <xf numFmtId="49" fontId="1" fillId="0" borderId="22" xfId="0" applyNumberFormat="1" applyFont="1" applyBorder="1"/>
    <xf numFmtId="49" fontId="1" fillId="0" borderId="8" xfId="0" applyNumberFormat="1" applyFont="1" applyBorder="1"/>
    <xf numFmtId="4" fontId="1" fillId="0" borderId="16" xfId="0" applyNumberFormat="1" applyFont="1" applyBorder="1"/>
    <xf numFmtId="4" fontId="1" fillId="0" borderId="27" xfId="0" applyNumberFormat="1" applyFont="1" applyBorder="1"/>
    <xf numFmtId="4" fontId="1" fillId="0" borderId="14" xfId="0" applyNumberFormat="1" applyFont="1" applyBorder="1"/>
    <xf numFmtId="4" fontId="1" fillId="0" borderId="15" xfId="0" applyNumberFormat="1" applyFont="1" applyBorder="1"/>
    <xf numFmtId="4" fontId="1" fillId="0" borderId="28" xfId="0" applyNumberFormat="1" applyFont="1" applyBorder="1"/>
    <xf numFmtId="49" fontId="3" fillId="0" borderId="31" xfId="0" applyNumberFormat="1" applyFont="1" applyBorder="1"/>
    <xf numFmtId="4" fontId="3" fillId="0" borderId="30" xfId="0" applyNumberFormat="1" applyFont="1" applyBorder="1"/>
    <xf numFmtId="4" fontId="3" fillId="0" borderId="37" xfId="0" applyNumberFormat="1" applyFont="1" applyBorder="1"/>
    <xf numFmtId="4" fontId="3" fillId="0" borderId="38" xfId="0" applyNumberFormat="1" applyFont="1" applyBorder="1"/>
    <xf numFmtId="4" fontId="3" fillId="0" borderId="39" xfId="0" applyNumberFormat="1" applyFont="1" applyBorder="1"/>
    <xf numFmtId="4" fontId="3" fillId="0" borderId="40" xfId="0" applyNumberFormat="1" applyFont="1" applyBorder="1"/>
    <xf numFmtId="4" fontId="3" fillId="0" borderId="41" xfId="0" applyNumberFormat="1" applyFont="1" applyBorder="1"/>
    <xf numFmtId="0" fontId="6" fillId="2" borderId="0" xfId="0" applyFont="1" applyFill="1"/>
    <xf numFmtId="0" fontId="1" fillId="0" borderId="0" xfId="0" applyFont="1" applyAlignment="1">
      <alignment wrapText="1" shrinkToFit="1"/>
    </xf>
    <xf numFmtId="0" fontId="3" fillId="0" borderId="2" xfId="0" applyFont="1" applyBorder="1" applyAlignment="1">
      <alignment wrapText="1" shrinkToFit="1"/>
    </xf>
    <xf numFmtId="0" fontId="3" fillId="0" borderId="9" xfId="0" applyFont="1" applyBorder="1" applyAlignment="1">
      <alignment wrapText="1" shrinkToFit="1"/>
    </xf>
    <xf numFmtId="0" fontId="3" fillId="0" borderId="15" xfId="0" applyFont="1" applyBorder="1" applyAlignment="1">
      <alignment wrapText="1" shrinkToFit="1"/>
    </xf>
    <xf numFmtId="0" fontId="1" fillId="0" borderId="19" xfId="0" applyFont="1" applyBorder="1" applyAlignment="1">
      <alignment wrapText="1" shrinkToFit="1"/>
    </xf>
    <xf numFmtId="0" fontId="3" fillId="0" borderId="19" xfId="0" applyFont="1" applyBorder="1" applyAlignment="1">
      <alignment wrapText="1" shrinkToFit="1"/>
    </xf>
    <xf numFmtId="0" fontId="5" fillId="0" borderId="26" xfId="0" applyFont="1" applyBorder="1" applyAlignment="1">
      <alignment wrapText="1" shrinkToFit="1"/>
    </xf>
    <xf numFmtId="0" fontId="5" fillId="0" borderId="0" xfId="0" applyFont="1" applyAlignment="1">
      <alignment wrapText="1" shrinkToFit="1"/>
    </xf>
    <xf numFmtId="0" fontId="3" fillId="0" borderId="6" xfId="0" applyFont="1" applyBorder="1" applyAlignment="1">
      <alignment wrapText="1" shrinkToFit="1"/>
    </xf>
    <xf numFmtId="0" fontId="5" fillId="0" borderId="19" xfId="0" applyFont="1" applyBorder="1" applyAlignment="1">
      <alignment wrapText="1" shrinkToFit="1"/>
    </xf>
    <xf numFmtId="0" fontId="1" fillId="0" borderId="26" xfId="0" applyFont="1" applyBorder="1" applyAlignment="1">
      <alignment wrapText="1" shrinkToFit="1"/>
    </xf>
    <xf numFmtId="0" fontId="3" fillId="0" borderId="36" xfId="0" applyFont="1" applyBorder="1" applyAlignment="1">
      <alignment wrapText="1" shrinkToFit="1"/>
    </xf>
    <xf numFmtId="0" fontId="2" fillId="0" borderId="0" xfId="0" applyFont="1" applyAlignment="1">
      <alignment wrapText="1" shrinkToFi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96E715-5EAC-BE47-8A03-E6B5C398BC27}">
  <dimension ref="A1:Z1000"/>
  <sheetViews>
    <sheetView tabSelected="1" workbookViewId="0">
      <selection activeCell="B8" sqref="B8"/>
    </sheetView>
  </sheetViews>
  <sheetFormatPr baseColWidth="10" defaultColWidth="17.33203125" defaultRowHeight="16" x14ac:dyDescent="0.2"/>
  <cols>
    <col min="1" max="1" width="6.33203125" style="3" customWidth="1"/>
    <col min="2" max="2" width="26.1640625" style="87" customWidth="1"/>
    <col min="3" max="12" width="12.33203125" style="3" customWidth="1"/>
    <col min="13" max="16384" width="17.33203125" style="3"/>
  </cols>
  <sheetData>
    <row r="1" spans="1:12" ht="34.5" customHeight="1" x14ac:dyDescent="0.2">
      <c r="A1" s="1"/>
      <c r="B1" s="75"/>
      <c r="C1" s="2"/>
      <c r="D1" s="2"/>
      <c r="E1" s="2"/>
      <c r="F1" s="2"/>
      <c r="H1" s="2"/>
      <c r="I1" s="2" t="s">
        <v>0</v>
      </c>
      <c r="J1" s="2"/>
      <c r="K1" s="2"/>
      <c r="L1" s="2"/>
    </row>
    <row r="2" spans="1:12" ht="34.5" customHeight="1" x14ac:dyDescent="0.2">
      <c r="A2" s="1"/>
      <c r="B2" s="75"/>
      <c r="C2" s="2"/>
      <c r="D2" s="2"/>
      <c r="E2" s="2"/>
      <c r="F2" s="2"/>
      <c r="H2" s="2"/>
      <c r="I2" s="2" t="s">
        <v>1</v>
      </c>
      <c r="J2" s="2"/>
      <c r="K2" s="2"/>
      <c r="L2" s="2"/>
    </row>
    <row r="3" spans="1:12" ht="34.5" customHeight="1" x14ac:dyDescent="0.2">
      <c r="A3" s="1"/>
      <c r="B3" s="75"/>
      <c r="C3" s="2"/>
      <c r="D3" s="2"/>
      <c r="E3" s="2"/>
      <c r="F3" s="2"/>
      <c r="H3" s="2"/>
      <c r="I3" s="2" t="s">
        <v>59</v>
      </c>
      <c r="J3" s="2"/>
      <c r="K3" s="2"/>
      <c r="L3" s="2"/>
    </row>
    <row r="4" spans="1:12" ht="34.5" customHeight="1" x14ac:dyDescent="0.2">
      <c r="A4" s="1"/>
      <c r="B4" s="75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34.5" customHeight="1" x14ac:dyDescent="0.2">
      <c r="A5" s="1"/>
      <c r="B5" s="75"/>
      <c r="D5" s="4"/>
      <c r="E5" s="2"/>
      <c r="F5" s="4" t="s">
        <v>2</v>
      </c>
      <c r="G5" s="2"/>
      <c r="H5" s="2"/>
      <c r="I5" s="2"/>
      <c r="J5" s="2"/>
      <c r="K5" s="2"/>
      <c r="L5" s="2"/>
    </row>
    <row r="6" spans="1:12" ht="34.5" customHeight="1" x14ac:dyDescent="0.2">
      <c r="A6" s="1"/>
      <c r="B6" s="75"/>
      <c r="D6" s="4"/>
      <c r="E6" s="2"/>
      <c r="F6" s="4" t="s">
        <v>3</v>
      </c>
      <c r="G6" s="2"/>
      <c r="H6" s="2"/>
      <c r="I6" s="2"/>
      <c r="J6" s="2"/>
      <c r="K6" s="2"/>
      <c r="L6" s="2"/>
    </row>
    <row r="7" spans="1:12" ht="34.5" customHeight="1" x14ac:dyDescent="0.2">
      <c r="A7" s="1"/>
      <c r="B7" s="75"/>
      <c r="D7" s="5"/>
      <c r="E7" s="2"/>
      <c r="F7" s="5" t="s">
        <v>4</v>
      </c>
      <c r="G7" s="2"/>
      <c r="H7" s="2"/>
      <c r="I7" s="2"/>
      <c r="J7" s="2"/>
      <c r="K7" s="2"/>
      <c r="L7" s="2"/>
    </row>
    <row r="8" spans="1:12" ht="34.5" customHeight="1" x14ac:dyDescent="0.2">
      <c r="A8" s="1"/>
      <c r="B8" s="75" t="s">
        <v>60</v>
      </c>
      <c r="D8" s="5"/>
      <c r="E8" s="2"/>
      <c r="F8" s="5" t="s">
        <v>5</v>
      </c>
      <c r="G8" s="2"/>
      <c r="H8" s="2"/>
      <c r="I8" s="2"/>
      <c r="J8" s="2"/>
      <c r="K8" s="2"/>
      <c r="L8" s="2"/>
    </row>
    <row r="9" spans="1:12" ht="34.5" customHeight="1" x14ac:dyDescent="0.2">
      <c r="A9" s="1"/>
      <c r="B9" s="75"/>
      <c r="C9" s="2"/>
      <c r="D9" s="2"/>
      <c r="E9" s="2"/>
      <c r="F9" s="2"/>
      <c r="G9" s="2"/>
      <c r="H9" s="2"/>
      <c r="I9" s="2"/>
      <c r="J9" s="2"/>
      <c r="K9" s="2"/>
      <c r="L9" s="6"/>
    </row>
    <row r="10" spans="1:12" ht="12.75" customHeight="1" x14ac:dyDescent="0.2">
      <c r="A10" s="1"/>
      <c r="B10" s="75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5" customHeight="1" x14ac:dyDescent="0.2">
      <c r="A11" s="1"/>
      <c r="B11" s="75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ht="34.5" customHeight="1" thickBot="1" x14ac:dyDescent="0.25">
      <c r="A12" s="1"/>
      <c r="B12" s="75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34.5" customHeight="1" thickBot="1" x14ac:dyDescent="0.25">
      <c r="A13" s="7"/>
      <c r="B13" s="76"/>
      <c r="C13" s="8" t="s">
        <v>6</v>
      </c>
      <c r="D13" s="9"/>
      <c r="E13" s="10" t="s">
        <v>7</v>
      </c>
      <c r="F13" s="11"/>
      <c r="G13" s="11"/>
      <c r="H13" s="11"/>
      <c r="I13" s="11"/>
      <c r="J13" s="11"/>
      <c r="K13" s="11"/>
      <c r="L13" s="12"/>
    </row>
    <row r="14" spans="1:12" ht="34.5" customHeight="1" x14ac:dyDescent="0.2">
      <c r="A14" s="13"/>
      <c r="B14" s="77"/>
      <c r="C14" s="14"/>
      <c r="D14" s="15"/>
      <c r="E14" s="16" t="s">
        <v>8</v>
      </c>
      <c r="F14" s="17"/>
      <c r="G14" s="16" t="s">
        <v>9</v>
      </c>
      <c r="H14" s="17"/>
      <c r="I14" s="16" t="s">
        <v>10</v>
      </c>
      <c r="J14" s="17"/>
      <c r="K14" s="16" t="s">
        <v>11</v>
      </c>
      <c r="L14" s="17"/>
    </row>
    <row r="15" spans="1:12" ht="34.5" customHeight="1" thickBot="1" x14ac:dyDescent="0.25">
      <c r="A15" s="18" t="s">
        <v>12</v>
      </c>
      <c r="B15" s="78" t="s">
        <v>13</v>
      </c>
      <c r="C15" s="19" t="s">
        <v>14</v>
      </c>
      <c r="D15" s="20" t="s">
        <v>15</v>
      </c>
      <c r="E15" s="19" t="s">
        <v>16</v>
      </c>
      <c r="F15" s="20" t="s">
        <v>15</v>
      </c>
      <c r="G15" s="19" t="s">
        <v>16</v>
      </c>
      <c r="H15" s="20" t="s">
        <v>15</v>
      </c>
      <c r="I15" s="19" t="s">
        <v>16</v>
      </c>
      <c r="J15" s="20" t="s">
        <v>15</v>
      </c>
      <c r="K15" s="19" t="s">
        <v>16</v>
      </c>
      <c r="L15" s="20" t="s">
        <v>15</v>
      </c>
    </row>
    <row r="16" spans="1:12" ht="34.5" customHeight="1" x14ac:dyDescent="0.2">
      <c r="A16" s="21" t="s">
        <v>17</v>
      </c>
      <c r="B16" s="79" t="s">
        <v>18</v>
      </c>
      <c r="C16" s="22">
        <v>17486.239999999991</v>
      </c>
      <c r="D16" s="23"/>
      <c r="E16" s="22"/>
      <c r="F16" s="24"/>
      <c r="G16" s="22"/>
      <c r="H16" s="25"/>
      <c r="I16" s="26"/>
      <c r="J16" s="24"/>
      <c r="K16" s="22"/>
      <c r="L16" s="25"/>
    </row>
    <row r="17" spans="1:26" ht="34.5" customHeight="1" x14ac:dyDescent="0.2">
      <c r="A17" s="27" t="s">
        <v>19</v>
      </c>
      <c r="B17" s="80"/>
      <c r="C17" s="28"/>
      <c r="D17" s="29"/>
      <c r="E17" s="28"/>
      <c r="F17" s="29"/>
      <c r="G17" s="28"/>
      <c r="H17" s="30"/>
      <c r="I17" s="31"/>
      <c r="J17" s="29"/>
      <c r="K17" s="28"/>
      <c r="L17" s="30"/>
    </row>
    <row r="18" spans="1:26" ht="63.75" customHeight="1" x14ac:dyDescent="0.2">
      <c r="A18" s="27" t="s">
        <v>20</v>
      </c>
      <c r="B18" s="80" t="s">
        <v>21</v>
      </c>
      <c r="C18" s="28">
        <f t="shared" ref="C18:D22" si="0">E18+G18+I18+K18</f>
        <v>235000</v>
      </c>
      <c r="D18" s="29">
        <f t="shared" si="0"/>
        <v>241020.22</v>
      </c>
      <c r="E18" s="28">
        <f t="shared" ref="E18:L18" si="1">E19+E20</f>
        <v>60000</v>
      </c>
      <c r="F18" s="29">
        <f t="shared" si="1"/>
        <v>64860</v>
      </c>
      <c r="G18" s="28">
        <f t="shared" si="1"/>
        <v>60000</v>
      </c>
      <c r="H18" s="30">
        <f t="shared" si="1"/>
        <v>67000</v>
      </c>
      <c r="I18" s="31">
        <f t="shared" si="1"/>
        <v>60000</v>
      </c>
      <c r="J18" s="29">
        <f t="shared" si="1"/>
        <v>35910</v>
      </c>
      <c r="K18" s="28">
        <f t="shared" si="1"/>
        <v>55000</v>
      </c>
      <c r="L18" s="30">
        <f t="shared" si="1"/>
        <v>73250.22</v>
      </c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</row>
    <row r="19" spans="1:26" ht="63.75" customHeight="1" x14ac:dyDescent="0.2">
      <c r="A19" s="21" t="s">
        <v>22</v>
      </c>
      <c r="B19" s="79" t="s">
        <v>23</v>
      </c>
      <c r="C19" s="33">
        <f t="shared" si="0"/>
        <v>75000</v>
      </c>
      <c r="D19" s="34">
        <f t="shared" si="0"/>
        <v>106325.22</v>
      </c>
      <c r="E19" s="33">
        <v>20000</v>
      </c>
      <c r="F19" s="34">
        <v>22325</v>
      </c>
      <c r="G19" s="33">
        <v>20000</v>
      </c>
      <c r="H19" s="35">
        <v>9500</v>
      </c>
      <c r="I19" s="36">
        <v>20000</v>
      </c>
      <c r="J19" s="34">
        <v>12700</v>
      </c>
      <c r="K19" s="33">
        <v>15000</v>
      </c>
      <c r="L19" s="35">
        <v>61800.22</v>
      </c>
    </row>
    <row r="20" spans="1:26" ht="63.75" customHeight="1" x14ac:dyDescent="0.2">
      <c r="A20" s="21" t="s">
        <v>24</v>
      </c>
      <c r="B20" s="79" t="s">
        <v>25</v>
      </c>
      <c r="C20" s="33">
        <f t="shared" si="0"/>
        <v>160000</v>
      </c>
      <c r="D20" s="34">
        <f t="shared" si="0"/>
        <v>134695</v>
      </c>
      <c r="E20" s="33">
        <v>40000</v>
      </c>
      <c r="F20" s="34">
        <v>42535</v>
      </c>
      <c r="G20" s="33">
        <v>40000</v>
      </c>
      <c r="H20" s="35">
        <v>57500</v>
      </c>
      <c r="I20" s="36">
        <v>40000</v>
      </c>
      <c r="J20" s="34">
        <v>23210</v>
      </c>
      <c r="K20" s="33">
        <v>40000</v>
      </c>
      <c r="L20" s="35">
        <v>11450</v>
      </c>
    </row>
    <row r="21" spans="1:26" ht="63.75" customHeight="1" x14ac:dyDescent="0.2">
      <c r="A21" s="37" t="s">
        <v>26</v>
      </c>
      <c r="B21" s="81" t="s">
        <v>27</v>
      </c>
      <c r="C21" s="38">
        <f t="shared" si="0"/>
        <v>1978231.54</v>
      </c>
      <c r="D21" s="39">
        <f t="shared" si="0"/>
        <v>2031873.49</v>
      </c>
      <c r="E21" s="38">
        <f>239312.59*3</f>
        <v>717937.77</v>
      </c>
      <c r="F21" s="39">
        <v>717937.77</v>
      </c>
      <c r="G21" s="38">
        <f>E21</f>
        <v>717937.77</v>
      </c>
      <c r="H21" s="40">
        <v>717937.76</v>
      </c>
      <c r="I21" s="41">
        <v>180589</v>
      </c>
      <c r="J21" s="39">
        <v>234230.96</v>
      </c>
      <c r="K21" s="38">
        <v>361767</v>
      </c>
      <c r="L21" s="40">
        <v>361767</v>
      </c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</row>
    <row r="22" spans="1:26" ht="63.75" customHeight="1" thickBot="1" x14ac:dyDescent="0.25">
      <c r="A22" s="43" t="s">
        <v>28</v>
      </c>
      <c r="B22" s="82" t="s">
        <v>29</v>
      </c>
      <c r="C22" s="44">
        <f t="shared" si="0"/>
        <v>0</v>
      </c>
      <c r="D22" s="39">
        <f t="shared" si="0"/>
        <v>0</v>
      </c>
      <c r="E22" s="44">
        <v>0</v>
      </c>
      <c r="F22" s="45">
        <v>0</v>
      </c>
      <c r="G22" s="46">
        <v>0</v>
      </c>
      <c r="H22" s="47">
        <v>0</v>
      </c>
      <c r="I22" s="48">
        <v>0</v>
      </c>
      <c r="J22" s="45">
        <v>0</v>
      </c>
      <c r="K22" s="46">
        <v>0</v>
      </c>
      <c r="L22" s="47">
        <v>0</v>
      </c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</row>
    <row r="23" spans="1:26" ht="34.5" customHeight="1" thickBot="1" x14ac:dyDescent="0.25">
      <c r="A23" s="49"/>
      <c r="B23" s="83" t="s">
        <v>30</v>
      </c>
      <c r="C23" s="50">
        <f t="shared" ref="C23:L23" si="2">C22+C21+C18</f>
        <v>2213231.54</v>
      </c>
      <c r="D23" s="51">
        <f t="shared" si="2"/>
        <v>2272893.71</v>
      </c>
      <c r="E23" s="52">
        <f t="shared" si="2"/>
        <v>777937.77</v>
      </c>
      <c r="F23" s="53">
        <f t="shared" si="2"/>
        <v>782797.77</v>
      </c>
      <c r="G23" s="54">
        <f t="shared" si="2"/>
        <v>777937.77</v>
      </c>
      <c r="H23" s="55">
        <f t="shared" si="2"/>
        <v>784937.76</v>
      </c>
      <c r="I23" s="50">
        <f t="shared" si="2"/>
        <v>240589</v>
      </c>
      <c r="J23" s="53">
        <f t="shared" si="2"/>
        <v>270140.95999999996</v>
      </c>
      <c r="K23" s="54">
        <f t="shared" si="2"/>
        <v>416767</v>
      </c>
      <c r="L23" s="56">
        <f t="shared" si="2"/>
        <v>435017.22</v>
      </c>
    </row>
    <row r="24" spans="1:26" ht="34.5" customHeight="1" x14ac:dyDescent="0.2">
      <c r="A24" s="27" t="s">
        <v>31</v>
      </c>
      <c r="B24" s="80"/>
      <c r="C24" s="57"/>
      <c r="D24" s="23"/>
      <c r="E24" s="57"/>
      <c r="F24" s="23"/>
      <c r="G24" s="57"/>
      <c r="H24" s="23"/>
      <c r="I24" s="57"/>
      <c r="J24" s="23"/>
      <c r="K24" s="57"/>
      <c r="L24" s="58"/>
    </row>
    <row r="25" spans="1:26" ht="88.5" customHeight="1" x14ac:dyDescent="0.2">
      <c r="A25" s="59" t="s">
        <v>17</v>
      </c>
      <c r="B25" s="84" t="s">
        <v>32</v>
      </c>
      <c r="C25" s="38">
        <f t="shared" ref="C25:D27" si="3">E25+G25+I25+K25</f>
        <v>1479646.47</v>
      </c>
      <c r="D25" s="39">
        <f t="shared" si="3"/>
        <v>1439770.56</v>
      </c>
      <c r="E25" s="38">
        <f t="shared" ref="E25:L25" si="4">SUM(E26:E27)</f>
        <v>690563.51</v>
      </c>
      <c r="F25" s="39">
        <f t="shared" si="4"/>
        <v>650688.6</v>
      </c>
      <c r="G25" s="38">
        <f t="shared" si="4"/>
        <v>735441</v>
      </c>
      <c r="H25" s="39">
        <f t="shared" si="4"/>
        <v>735440</v>
      </c>
      <c r="I25" s="38">
        <f t="shared" si="4"/>
        <v>53641.96</v>
      </c>
      <c r="J25" s="39">
        <f t="shared" si="4"/>
        <v>53641.96</v>
      </c>
      <c r="K25" s="38">
        <f t="shared" si="4"/>
        <v>0</v>
      </c>
      <c r="L25" s="40">
        <f t="shared" si="4"/>
        <v>0</v>
      </c>
    </row>
    <row r="26" spans="1:26" ht="66.75" customHeight="1" x14ac:dyDescent="0.2">
      <c r="A26" s="21" t="s">
        <v>33</v>
      </c>
      <c r="B26" s="79" t="s">
        <v>34</v>
      </c>
      <c r="C26" s="33">
        <f t="shared" si="3"/>
        <v>1206129</v>
      </c>
      <c r="D26" s="34">
        <f t="shared" si="3"/>
        <v>1206128.6000000001</v>
      </c>
      <c r="E26" s="33">
        <v>585688</v>
      </c>
      <c r="F26" s="34">
        <v>585688.6</v>
      </c>
      <c r="G26" s="33">
        <v>620441</v>
      </c>
      <c r="H26" s="34">
        <v>620440</v>
      </c>
      <c r="I26" s="33">
        <v>0</v>
      </c>
      <c r="J26" s="34">
        <v>0</v>
      </c>
      <c r="K26" s="33">
        <v>0</v>
      </c>
      <c r="L26" s="35">
        <v>0</v>
      </c>
    </row>
    <row r="27" spans="1:26" ht="34.5" customHeight="1" x14ac:dyDescent="0.2">
      <c r="A27" s="21" t="s">
        <v>35</v>
      </c>
      <c r="B27" s="79" t="s">
        <v>36</v>
      </c>
      <c r="C27" s="33">
        <f t="shared" si="3"/>
        <v>273517.47000000003</v>
      </c>
      <c r="D27" s="34">
        <f t="shared" si="3"/>
        <v>233641.96</v>
      </c>
      <c r="E27" s="33">
        <f>65000+39875.51</f>
        <v>104875.51000000001</v>
      </c>
      <c r="F27" s="34">
        <v>65000</v>
      </c>
      <c r="G27" s="33">
        <f>180000-65000</f>
        <v>115000</v>
      </c>
      <c r="H27" s="34">
        <v>115000</v>
      </c>
      <c r="I27" s="33">
        <v>53641.96</v>
      </c>
      <c r="J27" s="34">
        <v>53641.96</v>
      </c>
      <c r="K27" s="33">
        <v>0</v>
      </c>
      <c r="L27" s="35">
        <v>0</v>
      </c>
    </row>
    <row r="28" spans="1:26" ht="91.5" customHeight="1" x14ac:dyDescent="0.2">
      <c r="A28" s="59" t="s">
        <v>20</v>
      </c>
      <c r="B28" s="84" t="s">
        <v>37</v>
      </c>
      <c r="C28" s="38">
        <f t="shared" ref="C28:L28" si="5">SUM(C29:C31)</f>
        <v>518811.12</v>
      </c>
      <c r="D28" s="39">
        <f t="shared" si="5"/>
        <v>531301.12</v>
      </c>
      <c r="E28" s="38">
        <f t="shared" si="5"/>
        <v>0</v>
      </c>
      <c r="F28" s="39">
        <f t="shared" si="5"/>
        <v>0</v>
      </c>
      <c r="G28" s="38">
        <f t="shared" si="5"/>
        <v>0</v>
      </c>
      <c r="H28" s="39">
        <f t="shared" si="5"/>
        <v>0</v>
      </c>
      <c r="I28" s="38">
        <f t="shared" si="5"/>
        <v>0</v>
      </c>
      <c r="J28" s="39">
        <f t="shared" si="5"/>
        <v>0</v>
      </c>
      <c r="K28" s="38">
        <f t="shared" si="5"/>
        <v>518811.12</v>
      </c>
      <c r="L28" s="40">
        <f t="shared" si="5"/>
        <v>531301.12</v>
      </c>
    </row>
    <row r="29" spans="1:26" ht="34.5" customHeight="1" x14ac:dyDescent="0.2">
      <c r="A29" s="21" t="s">
        <v>22</v>
      </c>
      <c r="B29" s="79" t="s">
        <v>36</v>
      </c>
      <c r="C29" s="33">
        <f t="shared" ref="C29:D41" si="6">E29+G29+I29+K29</f>
        <v>60000</v>
      </c>
      <c r="D29" s="34">
        <f t="shared" ref="D29:D31" si="7">L29</f>
        <v>60000</v>
      </c>
      <c r="E29" s="33">
        <v>0</v>
      </c>
      <c r="F29" s="34">
        <v>0</v>
      </c>
      <c r="G29" s="33">
        <v>0</v>
      </c>
      <c r="H29" s="34">
        <v>0</v>
      </c>
      <c r="I29" s="33">
        <v>0</v>
      </c>
      <c r="J29" s="34">
        <v>0</v>
      </c>
      <c r="K29" s="33">
        <f t="shared" ref="K29:K30" si="8">L29</f>
        <v>60000</v>
      </c>
      <c r="L29" s="35">
        <v>60000</v>
      </c>
      <c r="N29" s="6"/>
    </row>
    <row r="30" spans="1:26" ht="34.5" customHeight="1" x14ac:dyDescent="0.2">
      <c r="A30" s="21" t="s">
        <v>24</v>
      </c>
      <c r="B30" s="79" t="s">
        <v>34</v>
      </c>
      <c r="C30" s="33">
        <f t="shared" si="6"/>
        <v>458811.12</v>
      </c>
      <c r="D30" s="34">
        <f t="shared" si="7"/>
        <v>458811.12</v>
      </c>
      <c r="E30" s="33">
        <v>0</v>
      </c>
      <c r="F30" s="34">
        <v>0</v>
      </c>
      <c r="G30" s="33">
        <v>0</v>
      </c>
      <c r="H30" s="34">
        <v>0</v>
      </c>
      <c r="I30" s="33">
        <v>0</v>
      </c>
      <c r="J30" s="34">
        <v>0</v>
      </c>
      <c r="K30" s="33">
        <f t="shared" si="8"/>
        <v>458811.12</v>
      </c>
      <c r="L30" s="35">
        <f>518813.52-60000-2.4</f>
        <v>458811.12</v>
      </c>
      <c r="N30" s="6"/>
    </row>
    <row r="31" spans="1:26" ht="34.5" customHeight="1" x14ac:dyDescent="0.2">
      <c r="A31" s="21" t="s">
        <v>38</v>
      </c>
      <c r="B31" s="79" t="s">
        <v>39</v>
      </c>
      <c r="C31" s="33">
        <f t="shared" si="6"/>
        <v>0</v>
      </c>
      <c r="D31" s="34">
        <f t="shared" si="7"/>
        <v>12490</v>
      </c>
      <c r="E31" s="33">
        <v>0</v>
      </c>
      <c r="F31" s="34">
        <v>0</v>
      </c>
      <c r="G31" s="33">
        <v>0</v>
      </c>
      <c r="H31" s="34">
        <v>0</v>
      </c>
      <c r="I31" s="33">
        <v>0</v>
      </c>
      <c r="J31" s="34">
        <v>0</v>
      </c>
      <c r="K31" s="33">
        <v>0</v>
      </c>
      <c r="L31" s="35">
        <v>12490</v>
      </c>
    </row>
    <row r="32" spans="1:26" ht="34.5" customHeight="1" x14ac:dyDescent="0.2">
      <c r="A32" s="59" t="s">
        <v>26</v>
      </c>
      <c r="B32" s="84" t="s">
        <v>40</v>
      </c>
      <c r="C32" s="38">
        <f t="shared" si="6"/>
        <v>232100</v>
      </c>
      <c r="D32" s="39">
        <f t="shared" ref="D32:L32" si="9">SUM(D33:D40)</f>
        <v>247137.21</v>
      </c>
      <c r="E32" s="38">
        <f t="shared" si="9"/>
        <v>63400</v>
      </c>
      <c r="F32" s="39">
        <f t="shared" si="9"/>
        <v>65126.559999999998</v>
      </c>
      <c r="G32" s="38">
        <f t="shared" si="9"/>
        <v>55900</v>
      </c>
      <c r="H32" s="39">
        <f t="shared" si="9"/>
        <v>41090.750000000007</v>
      </c>
      <c r="I32" s="38">
        <f t="shared" si="9"/>
        <v>57400</v>
      </c>
      <c r="J32" s="39">
        <f t="shared" si="9"/>
        <v>74990.289999999994</v>
      </c>
      <c r="K32" s="38">
        <f t="shared" si="9"/>
        <v>55400</v>
      </c>
      <c r="L32" s="40">
        <f t="shared" si="9"/>
        <v>65929.61</v>
      </c>
    </row>
    <row r="33" spans="1:13" ht="34.5" customHeight="1" x14ac:dyDescent="0.2">
      <c r="A33" s="21" t="s">
        <v>41</v>
      </c>
      <c r="B33" s="79" t="s">
        <v>42</v>
      </c>
      <c r="C33" s="33">
        <f t="shared" si="6"/>
        <v>20000</v>
      </c>
      <c r="D33" s="34">
        <f t="shared" si="6"/>
        <v>32861.68</v>
      </c>
      <c r="E33" s="33">
        <v>5000</v>
      </c>
      <c r="F33" s="34">
        <v>4911.5600000000004</v>
      </c>
      <c r="G33" s="33">
        <v>5000</v>
      </c>
      <c r="H33" s="34">
        <v>5750.04</v>
      </c>
      <c r="I33" s="33">
        <v>5000</v>
      </c>
      <c r="J33" s="34">
        <v>9260</v>
      </c>
      <c r="K33" s="33">
        <v>5000</v>
      </c>
      <c r="L33" s="35">
        <v>12940.08</v>
      </c>
    </row>
    <row r="34" spans="1:13" ht="34.5" customHeight="1" x14ac:dyDescent="0.2">
      <c r="A34" s="21" t="s">
        <v>43</v>
      </c>
      <c r="B34" s="79" t="s">
        <v>44</v>
      </c>
      <c r="C34" s="33">
        <f t="shared" si="6"/>
        <v>30000</v>
      </c>
      <c r="D34" s="34">
        <f t="shared" si="6"/>
        <v>30062.239999999998</v>
      </c>
      <c r="E34" s="33">
        <v>7500</v>
      </c>
      <c r="F34" s="34">
        <v>7500</v>
      </c>
      <c r="G34" s="33">
        <v>7500</v>
      </c>
      <c r="H34" s="34">
        <v>6000</v>
      </c>
      <c r="I34" s="33">
        <v>7500</v>
      </c>
      <c r="J34" s="34">
        <v>9062.24</v>
      </c>
      <c r="K34" s="33">
        <v>7500</v>
      </c>
      <c r="L34" s="35">
        <v>7500</v>
      </c>
    </row>
    <row r="35" spans="1:13" ht="34.5" customHeight="1" x14ac:dyDescent="0.2">
      <c r="A35" s="21" t="s">
        <v>45</v>
      </c>
      <c r="B35" s="79" t="s">
        <v>46</v>
      </c>
      <c r="C35" s="33">
        <f t="shared" si="6"/>
        <v>138000</v>
      </c>
      <c r="D35" s="34">
        <f t="shared" si="6"/>
        <v>138000</v>
      </c>
      <c r="E35" s="33">
        <v>34500</v>
      </c>
      <c r="F35" s="34">
        <v>34500</v>
      </c>
      <c r="G35" s="33">
        <v>34500</v>
      </c>
      <c r="H35" s="34">
        <v>23000</v>
      </c>
      <c r="I35" s="33">
        <v>34500</v>
      </c>
      <c r="J35" s="34">
        <v>46000</v>
      </c>
      <c r="K35" s="33">
        <v>34500</v>
      </c>
      <c r="L35" s="35">
        <v>34500</v>
      </c>
    </row>
    <row r="36" spans="1:13" ht="34.5" customHeight="1" x14ac:dyDescent="0.2">
      <c r="A36" s="21" t="s">
        <v>47</v>
      </c>
      <c r="B36" s="79" t="s">
        <v>48</v>
      </c>
      <c r="C36" s="33">
        <f t="shared" si="6"/>
        <v>33600</v>
      </c>
      <c r="D36" s="34">
        <f t="shared" si="6"/>
        <v>35983.379999999997</v>
      </c>
      <c r="E36" s="33">
        <f>(E34+E35)*0.2</f>
        <v>8400</v>
      </c>
      <c r="F36" s="34">
        <f>10707.5+7.5</f>
        <v>10715</v>
      </c>
      <c r="G36" s="33">
        <f>(G34+G35)*0.2</f>
        <v>8400</v>
      </c>
      <c r="H36" s="34">
        <f>5806-195.2</f>
        <v>5610.8</v>
      </c>
      <c r="I36" s="33">
        <f>(I34+I35)*0.2</f>
        <v>8400</v>
      </c>
      <c r="J36" s="34">
        <f>8668.05</f>
        <v>8668.0499999999993</v>
      </c>
      <c r="K36" s="33">
        <f>(K34+K35)*0.2</f>
        <v>8400</v>
      </c>
      <c r="L36" s="35">
        <f>26161.53-15172.4+0.4</f>
        <v>10989.529999999999</v>
      </c>
      <c r="M36" s="6"/>
    </row>
    <row r="37" spans="1:13" ht="34.5" customHeight="1" x14ac:dyDescent="0.2">
      <c r="A37" s="21" t="s">
        <v>49</v>
      </c>
      <c r="B37" s="79" t="s">
        <v>50</v>
      </c>
      <c r="C37" s="33">
        <f t="shared" si="6"/>
        <v>1000</v>
      </c>
      <c r="D37" s="34">
        <f t="shared" si="6"/>
        <v>0</v>
      </c>
      <c r="E37" s="33">
        <v>500</v>
      </c>
      <c r="F37" s="34">
        <v>0</v>
      </c>
      <c r="G37" s="33">
        <v>500</v>
      </c>
      <c r="H37" s="34">
        <v>0</v>
      </c>
      <c r="I37" s="33">
        <v>0</v>
      </c>
      <c r="J37" s="34">
        <v>0</v>
      </c>
      <c r="K37" s="33">
        <v>0</v>
      </c>
      <c r="L37" s="35">
        <v>0</v>
      </c>
    </row>
    <row r="38" spans="1:13" ht="34.5" customHeight="1" x14ac:dyDescent="0.2">
      <c r="A38" s="21" t="s">
        <v>51</v>
      </c>
      <c r="B38" s="79" t="s">
        <v>52</v>
      </c>
      <c r="C38" s="33">
        <f t="shared" si="6"/>
        <v>7500</v>
      </c>
      <c r="D38" s="34">
        <f t="shared" si="6"/>
        <v>8200</v>
      </c>
      <c r="E38" s="33">
        <v>7500</v>
      </c>
      <c r="F38" s="34">
        <v>7500</v>
      </c>
      <c r="G38" s="33">
        <v>0</v>
      </c>
      <c r="H38" s="34">
        <v>700</v>
      </c>
      <c r="I38" s="33">
        <v>0</v>
      </c>
      <c r="J38" s="34">
        <v>0</v>
      </c>
      <c r="K38" s="33">
        <v>0</v>
      </c>
      <c r="L38" s="35">
        <v>0</v>
      </c>
    </row>
    <row r="39" spans="1:13" ht="34.5" customHeight="1" x14ac:dyDescent="0.2">
      <c r="A39" s="60" t="s">
        <v>53</v>
      </c>
      <c r="B39" s="85" t="s">
        <v>54</v>
      </c>
      <c r="C39" s="33">
        <f t="shared" si="6"/>
        <v>2000</v>
      </c>
      <c r="D39" s="34">
        <f t="shared" si="6"/>
        <v>2000</v>
      </c>
      <c r="E39" s="33">
        <v>0</v>
      </c>
      <c r="F39" s="34">
        <v>0</v>
      </c>
      <c r="G39" s="33">
        <v>0</v>
      </c>
      <c r="H39" s="34">
        <v>0</v>
      </c>
      <c r="I39" s="33">
        <v>2000</v>
      </c>
      <c r="J39" s="34">
        <v>2000</v>
      </c>
      <c r="K39" s="33">
        <v>0</v>
      </c>
      <c r="L39" s="35">
        <v>0</v>
      </c>
    </row>
    <row r="40" spans="1:13" ht="34.5" customHeight="1" thickBot="1" x14ac:dyDescent="0.25">
      <c r="A40" s="61" t="s">
        <v>55</v>
      </c>
      <c r="B40" s="75" t="s">
        <v>56</v>
      </c>
      <c r="C40" s="62">
        <f t="shared" si="6"/>
        <v>0</v>
      </c>
      <c r="D40" s="63">
        <f t="shared" si="6"/>
        <v>29.91</v>
      </c>
      <c r="E40" s="64">
        <v>0</v>
      </c>
      <c r="F40" s="65">
        <v>0</v>
      </c>
      <c r="G40" s="64">
        <v>0</v>
      </c>
      <c r="H40" s="65">
        <v>29.91</v>
      </c>
      <c r="I40" s="64">
        <v>0</v>
      </c>
      <c r="J40" s="65">
        <v>0</v>
      </c>
      <c r="K40" s="64">
        <v>0</v>
      </c>
      <c r="L40" s="66">
        <v>0</v>
      </c>
    </row>
    <row r="41" spans="1:13" ht="34.5" customHeight="1" thickBot="1" x14ac:dyDescent="0.25">
      <c r="A41" s="67"/>
      <c r="B41" s="86" t="s">
        <v>57</v>
      </c>
      <c r="C41" s="68">
        <f>C32+C28+C25</f>
        <v>2230557.59</v>
      </c>
      <c r="D41" s="69">
        <f t="shared" si="6"/>
        <v>2218208.8899999997</v>
      </c>
      <c r="E41" s="68">
        <f t="shared" ref="E41:L41" si="10">E32+E28+E25</f>
        <v>753963.51</v>
      </c>
      <c r="F41" s="69">
        <f t="shared" si="10"/>
        <v>715815.15999999992</v>
      </c>
      <c r="G41" s="68">
        <f t="shared" si="10"/>
        <v>791341</v>
      </c>
      <c r="H41" s="69">
        <f t="shared" si="10"/>
        <v>776530.75</v>
      </c>
      <c r="I41" s="68">
        <f t="shared" si="10"/>
        <v>111041.95999999999</v>
      </c>
      <c r="J41" s="69">
        <f t="shared" si="10"/>
        <v>128632.25</v>
      </c>
      <c r="K41" s="70">
        <f t="shared" si="10"/>
        <v>574211.12</v>
      </c>
      <c r="L41" s="69">
        <f t="shared" si="10"/>
        <v>597230.73</v>
      </c>
    </row>
    <row r="42" spans="1:13" ht="34.5" customHeight="1" thickBot="1" x14ac:dyDescent="0.25">
      <c r="A42" s="49"/>
      <c r="B42" s="83" t="s">
        <v>58</v>
      </c>
      <c r="C42" s="71">
        <f>C16+C23-C41</f>
        <v>160.19000000040978</v>
      </c>
      <c r="D42" s="72">
        <f>D23-D41+C16</f>
        <v>72171.060000000289</v>
      </c>
      <c r="E42" s="71">
        <f>E23-E41+C16</f>
        <v>41460.5</v>
      </c>
      <c r="F42" s="72">
        <f>C16+F23-F41</f>
        <v>84468.850000000093</v>
      </c>
      <c r="G42" s="71">
        <f t="shared" ref="G42:L42" si="11">G23-G41+E42</f>
        <v>28057.270000000019</v>
      </c>
      <c r="H42" s="72">
        <f t="shared" si="11"/>
        <v>92875.860000000102</v>
      </c>
      <c r="I42" s="71">
        <f t="shared" si="11"/>
        <v>157604.31000000003</v>
      </c>
      <c r="J42" s="72">
        <f t="shared" si="11"/>
        <v>234384.57000000007</v>
      </c>
      <c r="K42" s="73">
        <f t="shared" si="11"/>
        <v>160.19000000003143</v>
      </c>
      <c r="L42" s="72">
        <f t="shared" si="11"/>
        <v>72171.060000000056</v>
      </c>
    </row>
    <row r="43" spans="1:13" ht="34.5" customHeight="1" x14ac:dyDescent="0.2">
      <c r="A43" s="1"/>
      <c r="B43" s="75"/>
      <c r="C43" s="6"/>
      <c r="D43" s="6"/>
      <c r="E43" s="2"/>
      <c r="F43" s="6"/>
      <c r="G43" s="2"/>
      <c r="H43" s="6"/>
      <c r="I43" s="2"/>
      <c r="J43" s="6"/>
      <c r="K43" s="2"/>
      <c r="L43" s="6"/>
    </row>
    <row r="44" spans="1:13" ht="34.5" customHeight="1" x14ac:dyDescent="0.2">
      <c r="A44" s="1"/>
      <c r="B44" s="75"/>
      <c r="C44" s="2"/>
      <c r="D44" s="2"/>
      <c r="E44" s="2"/>
      <c r="F44" s="6"/>
      <c r="G44" s="2"/>
      <c r="H44" s="6"/>
      <c r="I44" s="6"/>
      <c r="J44" s="6"/>
      <c r="K44" s="2"/>
      <c r="L44" s="6"/>
    </row>
    <row r="45" spans="1:13" ht="34.5" customHeight="1" x14ac:dyDescent="0.2">
      <c r="A45" s="1"/>
      <c r="B45" s="75"/>
      <c r="C45" s="2"/>
      <c r="D45" s="2"/>
      <c r="E45" s="2"/>
      <c r="F45" s="2"/>
      <c r="G45" s="2"/>
      <c r="H45" s="2"/>
      <c r="I45" s="2"/>
      <c r="J45" s="2"/>
      <c r="K45" s="2"/>
      <c r="L45" s="74"/>
    </row>
    <row r="46" spans="1:13" ht="34.5" customHeight="1" x14ac:dyDescent="0.2">
      <c r="A46" s="1"/>
      <c r="B46" s="75"/>
      <c r="C46" s="2"/>
      <c r="D46" s="2"/>
      <c r="E46" s="2"/>
      <c r="F46" s="2"/>
      <c r="G46" s="2"/>
      <c r="H46" s="2"/>
      <c r="I46" s="2"/>
      <c r="J46" s="2"/>
      <c r="K46" s="2"/>
      <c r="L46" s="2"/>
    </row>
    <row r="47" spans="1:13" ht="34.5" customHeight="1" x14ac:dyDescent="0.2">
      <c r="A47" s="1"/>
      <c r="B47" s="75"/>
      <c r="C47" s="2"/>
      <c r="D47" s="2"/>
      <c r="E47" s="2"/>
      <c r="F47" s="2"/>
      <c r="G47" s="2"/>
      <c r="H47" s="2"/>
      <c r="I47" s="2"/>
      <c r="J47" s="2"/>
      <c r="K47" s="2"/>
      <c r="L47" s="2"/>
    </row>
    <row r="48" spans="1:13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6">
    <mergeCell ref="C13:D14"/>
    <mergeCell ref="E13:L13"/>
    <mergeCell ref="E14:F14"/>
    <mergeCell ref="G14:H14"/>
    <mergeCell ref="I14:J14"/>
    <mergeCell ref="K14:L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2022-03-17T14:03:34Z</dcterms:created>
  <dcterms:modified xsi:type="dcterms:W3CDTF">2022-03-17T14:09:49Z</dcterms:modified>
</cp:coreProperties>
</file>